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 TRINH\PHÒNG CÔNG NGHỆ THÔNG TIN\CÔNG KHAI NGÂN SÁCH\TÌNH HÌNH THỰC HIỆN DT\2026\9 thang\"/>
    </mc:Choice>
  </mc:AlternateContent>
  <xr:revisionPtr revIDLastSave="0" documentId="8_{643B5AE3-6568-45D1-8DED-7F7FAA943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5 " sheetId="48" r:id="rId1"/>
  </sheets>
  <externalReferences>
    <externalReference r:id="rId2"/>
  </externalReferences>
  <definedNames>
    <definedName name="___CON1" localSheetId="0">#REF!</definedName>
    <definedName name="___CON1">#REF!</definedName>
    <definedName name="___CON2" localSheetId="0">#REF!</definedName>
    <definedName name="___CON2">#REF!</definedName>
    <definedName name="___NET2" localSheetId="0">#REF!</definedName>
    <definedName name="___NET2">#REF!</definedName>
    <definedName name="__CON1">#REF!</definedName>
    <definedName name="__CON2">#REF!</definedName>
    <definedName name="__NET2">#REF!</definedName>
    <definedName name="_1">#REF!</definedName>
    <definedName name="_2">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#REF!</definedName>
    <definedName name="AA">#REF!</definedName>
    <definedName name="ADP">#REF!</definedName>
    <definedName name="AKHAC">#REF!</definedName>
    <definedName name="ALTINH">#REF!</definedName>
    <definedName name="Anguon">#REF!</definedName>
    <definedName name="ANN">#REF!</definedName>
    <definedName name="ANQD">#REF!</definedName>
    <definedName name="ANQQH">#REF!</definedName>
    <definedName name="ANSNN">#REF!</definedName>
    <definedName name="ANSNNxnk">#REF!</definedName>
    <definedName name="APC">#REF!</definedName>
    <definedName name="ATW">#REF!</definedName>
    <definedName name="B">#REF!</definedName>
    <definedName name="BB">#REF!</definedName>
    <definedName name="BOQ">#REF!</definedName>
    <definedName name="BVCISUMMARY">#REF!</definedName>
    <definedName name="BVTINH" localSheetId="0" hidden="1">{"'Sheet1'!$L$16"}</definedName>
    <definedName name="BVTINH" hidden="1">{"'Sheet1'!$L$16"}</definedName>
    <definedName name="C_">#REF!</definedName>
    <definedName name="Can_doi">#REF!</definedName>
    <definedName name="CC">#REF!</definedName>
    <definedName name="CLVL">#REF!</definedName>
    <definedName name="COMMON">#REF!</definedName>
    <definedName name="CON_EQP_COS">#REF!</definedName>
    <definedName name="COVER">#REF!</definedName>
    <definedName name="CPC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_xlnm.Database">#REF!</definedName>
    <definedName name="DKTINH" localSheetId="0" hidden="1">{"'Sheet1'!$L$16"}</definedName>
    <definedName name="DKTINH" hidden="1">{"'Sheet1'!$L$16"}</definedName>
    <definedName name="DNNN">#REF!</definedName>
    <definedName name="DSUMDATA">#REF!</definedName>
    <definedName name="end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uji">#REF!</definedName>
    <definedName name="g" localSheetId="0" hidden="1">{"'Sheet1'!$L$16"}</definedName>
    <definedName name="g" hidden="1">{"'Sheet1'!$L$16"}</definedName>
    <definedName name="h" localSheetId="0" hidden="1">{"'Sheet1'!$L$16"}</definedName>
    <definedName name="h" hidden="1">{"'Sheet1'!$L$16"}</definedName>
    <definedName name="HOME_MANP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DLAB_COST">#REF!</definedName>
    <definedName name="INDMANP">#REF!</definedName>
    <definedName name="Khac">#REF!</definedName>
    <definedName name="Khong_can_doi">#REF!</definedName>
    <definedName name="LN">#REF!</definedName>
    <definedName name="MAJ_CON_EQP">#REF!</definedName>
    <definedName name="MG_A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QD">#REF!</definedName>
    <definedName name="NQQH">#REF!</definedName>
    <definedName name="NSNN">#REF!</definedName>
    <definedName name="PC">#REF!</definedName>
    <definedName name="Phan_cap">#REF!</definedName>
    <definedName name="Phi_le_phi">#REF!</definedName>
    <definedName name="PK">#REF!</definedName>
    <definedName name="_xlnm.Print_Area" localSheetId="0">'55 '!$A$1:$G$49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SORT">#REF!</definedName>
    <definedName name="SPEC">#REF!</definedName>
    <definedName name="SPECSUMMARY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W">#REF!</definedName>
    <definedName name="VARIINST">#REF!</definedName>
    <definedName name="VARIPURC">#REF!</definedName>
    <definedName name="W">#REF!</definedName>
    <definedName name="X">#REF!</definedName>
    <definedName name="Z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48" l="1"/>
  <c r="D49" i="48" s="1"/>
  <c r="G49" i="48"/>
  <c r="F49" i="48"/>
  <c r="K48" i="48"/>
  <c r="D48" i="48" s="1"/>
  <c r="C48" i="48"/>
  <c r="C46" i="48" s="1"/>
  <c r="K47" i="48"/>
  <c r="D47" i="48" s="1"/>
  <c r="G47" i="48"/>
  <c r="F47" i="48"/>
  <c r="I46" i="48"/>
  <c r="E46" i="48"/>
  <c r="K46" i="48" s="1"/>
  <c r="D46" i="48" s="1"/>
  <c r="K45" i="48"/>
  <c r="K44" i="48"/>
  <c r="K43" i="48"/>
  <c r="D43" i="48"/>
  <c r="E42" i="48"/>
  <c r="K42" i="48" s="1"/>
  <c r="D42" i="48" s="1"/>
  <c r="K41" i="48"/>
  <c r="G41" i="48"/>
  <c r="F41" i="48"/>
  <c r="D41" i="48"/>
  <c r="K40" i="48"/>
  <c r="G40" i="48"/>
  <c r="F40" i="48"/>
  <c r="D40" i="48"/>
  <c r="K39" i="48"/>
  <c r="G39" i="48"/>
  <c r="D39" i="48"/>
  <c r="K38" i="48"/>
  <c r="G38" i="48"/>
  <c r="F38" i="48"/>
  <c r="D38" i="48"/>
  <c r="K37" i="48"/>
  <c r="G37" i="48"/>
  <c r="F37" i="48"/>
  <c r="D37" i="48"/>
  <c r="K36" i="48"/>
  <c r="D36" i="48" s="1"/>
  <c r="G36" i="48"/>
  <c r="F36" i="48"/>
  <c r="K35" i="48"/>
  <c r="D35" i="48" s="1"/>
  <c r="G35" i="48"/>
  <c r="F35" i="48"/>
  <c r="K34" i="48"/>
  <c r="G34" i="48"/>
  <c r="F34" i="48"/>
  <c r="D34" i="48"/>
  <c r="K33" i="48"/>
  <c r="G33" i="48"/>
  <c r="F33" i="48"/>
  <c r="D33" i="48"/>
  <c r="C33" i="48"/>
  <c r="K32" i="48"/>
  <c r="G32" i="48"/>
  <c r="F32" i="48"/>
  <c r="D32" i="48"/>
  <c r="I31" i="48"/>
  <c r="E31" i="48"/>
  <c r="K31" i="48" s="1"/>
  <c r="D31" i="48" s="1"/>
  <c r="K30" i="48"/>
  <c r="G30" i="48"/>
  <c r="F30" i="48"/>
  <c r="D30" i="48"/>
  <c r="K29" i="48"/>
  <c r="D29" i="48" s="1"/>
  <c r="G29" i="48"/>
  <c r="E29" i="48"/>
  <c r="K28" i="48"/>
  <c r="D28" i="48" s="1"/>
  <c r="G28" i="48"/>
  <c r="K27" i="48"/>
  <c r="I27" i="48"/>
  <c r="G27" i="48" s="1"/>
  <c r="F27" i="48"/>
  <c r="D27" i="48"/>
  <c r="K26" i="48"/>
  <c r="G26" i="48"/>
  <c r="F26" i="48"/>
  <c r="D26" i="48"/>
  <c r="K25" i="48"/>
  <c r="D25" i="48" s="1"/>
  <c r="G25" i="48"/>
  <c r="F25" i="48"/>
  <c r="K24" i="48"/>
  <c r="D24" i="48" s="1"/>
  <c r="G24" i="48"/>
  <c r="K23" i="48"/>
  <c r="K22" i="48"/>
  <c r="G22" i="48"/>
  <c r="F22" i="48"/>
  <c r="D22" i="48"/>
  <c r="K21" i="48"/>
  <c r="G21" i="48"/>
  <c r="F21" i="48"/>
  <c r="D21" i="48"/>
  <c r="K20" i="48"/>
  <c r="D20" i="48" s="1"/>
  <c r="G20" i="48"/>
  <c r="F20" i="48"/>
  <c r="K19" i="48"/>
  <c r="D19" i="48" s="1"/>
  <c r="D17" i="48" s="1"/>
  <c r="G19" i="48"/>
  <c r="F19" i="48"/>
  <c r="K18" i="48"/>
  <c r="G18" i="48"/>
  <c r="F18" i="48"/>
  <c r="D18" i="48"/>
  <c r="I17" i="48"/>
  <c r="I9" i="48" s="1"/>
  <c r="I8" i="48" s="1"/>
  <c r="E17" i="48"/>
  <c r="K17" i="48" s="1"/>
  <c r="C17" i="48"/>
  <c r="K16" i="48"/>
  <c r="D16" i="48" s="1"/>
  <c r="G16" i="48"/>
  <c r="F16" i="48"/>
  <c r="I15" i="48"/>
  <c r="E15" i="48"/>
  <c r="E9" i="48" s="1"/>
  <c r="C15" i="48"/>
  <c r="C9" i="48" s="1"/>
  <c r="C8" i="48" s="1"/>
  <c r="K14" i="48"/>
  <c r="G14" i="48"/>
  <c r="F14" i="48"/>
  <c r="D14" i="48"/>
  <c r="K13" i="48"/>
  <c r="G13" i="48"/>
  <c r="F13" i="48"/>
  <c r="D13" i="48"/>
  <c r="K12" i="48"/>
  <c r="D12" i="48" s="1"/>
  <c r="G12" i="48"/>
  <c r="F12" i="48"/>
  <c r="K11" i="48"/>
  <c r="G11" i="48"/>
  <c r="F11" i="48"/>
  <c r="D11" i="48"/>
  <c r="K10" i="48"/>
  <c r="G10" i="48"/>
  <c r="F10" i="48"/>
  <c r="D10" i="48"/>
  <c r="E8" i="48" l="1"/>
  <c r="K9" i="48"/>
  <c r="G9" i="48"/>
  <c r="F9" i="48"/>
  <c r="F46" i="48"/>
  <c r="G46" i="48"/>
  <c r="G17" i="48"/>
  <c r="F17" i="48"/>
  <c r="F15" i="48"/>
  <c r="G15" i="48"/>
  <c r="F31" i="48"/>
  <c r="G31" i="48"/>
  <c r="K15" i="48"/>
  <c r="D15" i="48" s="1"/>
  <c r="D9" i="48" s="1"/>
  <c r="D8" i="48" s="1"/>
  <c r="F8" i="48" l="1"/>
  <c r="K8" i="48"/>
  <c r="G8" i="48"/>
</calcChain>
</file>

<file path=xl/sharedStrings.xml><?xml version="1.0" encoding="utf-8"?>
<sst xmlns="http://schemas.openxmlformats.org/spreadsheetml/2006/main" count="72" uniqueCount="64">
  <si>
    <t>Nội dung</t>
  </si>
  <si>
    <t>I</t>
  </si>
  <si>
    <t>II</t>
  </si>
  <si>
    <t>A</t>
  </si>
  <si>
    <t>B</t>
  </si>
  <si>
    <t>III</t>
  </si>
  <si>
    <t>IV</t>
  </si>
  <si>
    <t>-</t>
  </si>
  <si>
    <t>C</t>
  </si>
  <si>
    <t>Dự toán</t>
  </si>
  <si>
    <t>Đơn vị: Tỷ đồng</t>
  </si>
  <si>
    <t xml:space="preserve"> STT</t>
  </si>
  <si>
    <t>Thu từ dầu thô</t>
  </si>
  <si>
    <t>Thu viện trợ</t>
  </si>
  <si>
    <t xml:space="preserve">Thu nội địa </t>
  </si>
  <si>
    <t xml:space="preserve"> Thu từ khu vực doanh nghiệp nhà nước</t>
  </si>
  <si>
    <t xml:space="preserve"> Thu từ khu vực doanh nghiệp có vốn ĐTNN</t>
  </si>
  <si>
    <t xml:space="preserve"> Thu từ khu vực kinh tế ngoài quốc doanh</t>
  </si>
  <si>
    <t xml:space="preserve"> Thuế thu nhập cá nhân</t>
  </si>
  <si>
    <t xml:space="preserve"> Thuế bảo vệ môi trường</t>
  </si>
  <si>
    <t xml:space="preserve"> Trđó: Lệ phí trước bạ</t>
  </si>
  <si>
    <t xml:space="preserve"> Các khoản thu về nhà, đất</t>
  </si>
  <si>
    <t xml:space="preserve"> Thuế sử dụng đất nông nghiệp</t>
  </si>
  <si>
    <t xml:space="preserve"> Thu tiền sử dụng đất</t>
  </si>
  <si>
    <t xml:space="preserve"> Thu tiền cho thuê và tiền bán nhà thuộc sở hữu NN</t>
  </si>
  <si>
    <t>Thu hồi vốn, thu cổ tức, lợi nhuận, lợi nhuận sau thuế, chênh lệch thu chi của Ngân hàng Nhà nước</t>
  </si>
  <si>
    <t xml:space="preserve"> Thu hồi vốn NSNN đầu tư tại tổ chức kinh tế</t>
  </si>
  <si>
    <t xml:space="preserve"> Thu cổ tức, lợi nhuận, lợi nhuậu sau thuế, chênh lệch thu chi của Ngân hàng Nhà nước</t>
  </si>
  <si>
    <t xml:space="preserve"> Thu khác ngân sách</t>
  </si>
  <si>
    <t>Thu từ hoạt động xuất nhập khẩu</t>
  </si>
  <si>
    <t xml:space="preserve"> Thuế GTGT thu từ hàng hóa nhập khẩu</t>
  </si>
  <si>
    <t xml:space="preserve"> Thuế xuất khẩu</t>
  </si>
  <si>
    <t xml:space="preserve"> Thuế nhập khẩu</t>
  </si>
  <si>
    <t xml:space="preserve"> Thuế TTĐB thu từ hàng hóa nhập khẩu</t>
  </si>
  <si>
    <t xml:space="preserve"> Thuế BVMT thu từ hàng hóa nhập khẩu</t>
  </si>
  <si>
    <t>Mẫu biểu số 55</t>
  </si>
  <si>
    <t>TỔNG THU NSNN TRÊN ĐỊA BÀN</t>
  </si>
  <si>
    <t>THU NSĐP ĐƯỢC HƯỞNG THEO PHÂN CẤP</t>
  </si>
  <si>
    <t>Các khoản thu NSĐP hưởng 100%</t>
  </si>
  <si>
    <t>Thuế khác</t>
  </si>
  <si>
    <t>Thuế GTGT (phần NSĐP hưởng 30%)</t>
  </si>
  <si>
    <t>Từ các khoản thu phân chia giữa NSTW và NSĐP</t>
  </si>
  <si>
    <t>Hoàn các khoản thu khác</t>
  </si>
  <si>
    <t>Thuế TTĐB</t>
  </si>
  <si>
    <t xml:space="preserve">Thuế GTGT </t>
  </si>
  <si>
    <t xml:space="preserve"> Hoàn thuế GTGT, thuế TTĐB và các khoản thu khác</t>
  </si>
  <si>
    <t>Thu quỹ đất công ích và hoa lợi công sản khác</t>
  </si>
  <si>
    <t>Thu từ hoạt động xổ số</t>
  </si>
  <si>
    <t>Thu từ khai thác, xử lý tài sản công xử lý theo quy định của pháp luật về quản lý, sử dụng tài sản công</t>
  </si>
  <si>
    <t>Thu tiền sử dụng khu vực biển</t>
  </si>
  <si>
    <t>Các loại phí, lệ phí</t>
  </si>
  <si>
    <t xml:space="preserve"> Thuế sử dụng đất phi nông nghiệp</t>
  </si>
  <si>
    <t>Thuế bổ sung đối với hàng hóa nhập khẩu</t>
  </si>
  <si>
    <t xml:space="preserve"> Thu tiền cho thuê đất, thuê mặt nước</t>
  </si>
  <si>
    <t>Thu tiền cấp quyền khai thác khoáng sản, tài nguyên nước, cấp quyền sử dụng tần số vô tuyến điện, thu tiền sử dụng khu vực biển</t>
  </si>
  <si>
    <t>Dự toán</t>
  </si>
  <si>
    <t>Cùng kỳ</t>
  </si>
  <si>
    <t>Cùng kỳ năm 2025</t>
  </si>
  <si>
    <t>UBND THÀNH PHỐ HỒ CHÍ MINH</t>
  </si>
  <si>
    <t>Thực hiện</t>
  </si>
  <si>
    <t>Thực hiện 09 tháng so (%)</t>
  </si>
  <si>
    <t>Quý III</t>
  </si>
  <si>
    <t>Lũy kế 09 tháng</t>
  </si>
  <si>
    <t xml:space="preserve"> THỰC HIỆN THU NSNN 9 THÁNG ĐẦU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</si>
</sst>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43" formatCode="_(* #,##0.00_);_(* \(#,##0.00\);_(* &quot;-&quot;??_);_(@_)"/>
    <numFmt numFmtId="164" formatCode="_-* #,##0.00\ _₫_-;\-* #,##0.00\ _₫_-;_-* &quot;-&quot;??\ _₫_-;_-@_-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\$#,##0\ ;\(\$#,##0\)"/>
    <numFmt numFmtId="171" formatCode="#,###;\-#,###;&quot;&quot;;_(@_)"/>
    <numFmt numFmtId="172" formatCode="#,##0\ &quot;DM&quot;;\-#,##0\ &quot;DM&quot;"/>
    <numFmt numFmtId="173" formatCode="0.000%"/>
    <numFmt numFmtId="174" formatCode="&quot;￥&quot;#,##0;&quot;￥&quot;\-#,##0"/>
    <numFmt numFmtId="175" formatCode="00.000"/>
    <numFmt numFmtId="176" formatCode="_-* #,##0_-;\-* #,##0_-;_-* &quot;-&quot;_-;_-@_-"/>
    <numFmt numFmtId="177" formatCode="_-* #,##0.00_-;\-* #,##0.00_-;_-* &quot;-&quot;??_-;_-@_-"/>
    <numFmt numFmtId="178" formatCode="_-&quot;$&quot;* #,##0_-;\-&quot;$&quot;* #,##0_-;_-&quot;$&quot;* &quot;-&quot;_-;_-@_-"/>
    <numFmt numFmtId="179" formatCode="_-&quot;$&quot;* #,##0.00_-;\-&quot;$&quot;* #,##0.00_-;_-&quot;$&quot;* &quot;-&quot;??_-;_-@_-"/>
    <numFmt numFmtId="180" formatCode="0.0%"/>
    <numFmt numFmtId="182" formatCode="#,##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4"/>
      <color theme="1"/>
      <name val="Times New Roman"/>
      <family val="2"/>
      <charset val="163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63"/>
    </font>
    <font>
      <sz val="10"/>
      <name val="Arial"/>
      <family val="2"/>
    </font>
    <font>
      <sz val="14"/>
      <name val=".VnTime"/>
      <family val="2"/>
    </font>
    <font>
      <b/>
      <sz val="11"/>
      <color theme="1"/>
      <name val="Calibri"/>
      <family val="2"/>
      <scheme val="minor"/>
    </font>
    <font>
      <sz val="13"/>
      <name val="VnTime"/>
    </font>
    <font>
      <sz val="14"/>
      <name val="??"/>
      <family val="3"/>
      <charset val="129"/>
    </font>
    <font>
      <sz val="10"/>
      <name val="???"/>
      <family val="3"/>
      <charset val="129"/>
    </font>
    <font>
      <sz val="10"/>
      <name val="VnTime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sz val="12"/>
      <name val=".VnArial Narrow"/>
      <family val="2"/>
    </font>
    <font>
      <b/>
      <u/>
      <sz val="13"/>
      <name val="VnTime"/>
    </font>
    <font>
      <b/>
      <sz val="12"/>
      <name val="Arial"/>
      <family val="2"/>
    </font>
    <font>
      <sz val="12"/>
      <name val="Arial"/>
      <family val="2"/>
    </font>
    <font>
      <sz val="10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1"/>
      <name val="돋움"/>
      <family val="3"/>
    </font>
    <font>
      <sz val="10"/>
      <name val="굴림체"/>
      <family val="3"/>
    </font>
    <font>
      <sz val="9"/>
      <name val="Arial"/>
      <family val="2"/>
    </font>
    <font>
      <sz val="12"/>
      <name val="Courier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6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164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168" fontId="9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171" fontId="19" fillId="0" borderId="8" applyFont="0" applyFill="0" applyBorder="0" applyAlignment="0" applyProtection="0">
      <alignment horizontal="right"/>
    </xf>
    <xf numFmtId="0" fontId="20" fillId="0" borderId="9" applyNumberFormat="0" applyAlignment="0" applyProtection="0">
      <alignment horizontal="left" vertical="center"/>
    </xf>
    <xf numFmtId="0" fontId="20" fillId="0" borderId="3">
      <alignment horizontal="left" vertical="center"/>
    </xf>
    <xf numFmtId="0" fontId="21" fillId="0" borderId="0" applyNumberFormat="0" applyFont="0" applyFill="0" applyAlignment="0"/>
    <xf numFmtId="0" fontId="17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0" fillId="0" borderId="0"/>
    <xf numFmtId="0" fontId="9" fillId="0" borderId="0"/>
    <xf numFmtId="0" fontId="18" fillId="0" borderId="0"/>
    <xf numFmtId="0" fontId="22" fillId="0" borderId="0"/>
    <xf numFmtId="0" fontId="1" fillId="0" borderId="0"/>
    <xf numFmtId="0" fontId="16" fillId="0" borderId="0"/>
    <xf numFmtId="0" fontId="16" fillId="0" borderId="0"/>
    <xf numFmtId="0" fontId="17" fillId="0" borderId="0"/>
    <xf numFmtId="9" fontId="15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" fillId="0" borderId="0">
      <alignment vertical="center"/>
    </xf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8" fillId="0" borderId="0"/>
    <xf numFmtId="0" fontId="21" fillId="0" borderId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6" fontId="30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3" fontId="0" fillId="0" borderId="0" xfId="0" applyNumberFormat="1"/>
    <xf numFmtId="3" fontId="11" fillId="0" borderId="0" xfId="0" applyNumberFormat="1" applyFont="1"/>
    <xf numFmtId="3" fontId="31" fillId="0" borderId="0" xfId="0" applyNumberFormat="1" applyFont="1"/>
    <xf numFmtId="3" fontId="32" fillId="0" borderId="0" xfId="0" applyNumberFormat="1" applyFont="1"/>
    <xf numFmtId="3" fontId="4" fillId="0" borderId="1" xfId="0" applyNumberFormat="1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0" fontId="33" fillId="0" borderId="0" xfId="0" applyFont="1"/>
    <xf numFmtId="3" fontId="33" fillId="0" borderId="0" xfId="0" applyNumberFormat="1" applyFont="1"/>
    <xf numFmtId="182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66">
    <cellStyle name="??" xfId="9" xr:uid="{00000000-0005-0000-0000-000000000000}"/>
    <cellStyle name="?? [0.00]_PRODUCT DETAIL Q1" xfId="10" xr:uid="{00000000-0005-0000-0000-000001000000}"/>
    <cellStyle name="?? [0]" xfId="11" xr:uid="{00000000-0005-0000-0000-000002000000}"/>
    <cellStyle name="???? [0.00]_PRODUCT DETAIL Q1" xfId="12" xr:uid="{00000000-0005-0000-0000-000003000000}"/>
    <cellStyle name="????_PRODUCT DETAIL Q1" xfId="13" xr:uid="{00000000-0005-0000-0000-000004000000}"/>
    <cellStyle name="???_HOBONG" xfId="14" xr:uid="{00000000-0005-0000-0000-000005000000}"/>
    <cellStyle name="??_(????)??????" xfId="15" xr:uid="{00000000-0005-0000-0000-000006000000}"/>
    <cellStyle name="Comma 11 2 4" xfId="7" xr:uid="{00000000-0005-0000-0000-000007000000}"/>
    <cellStyle name="Comma 2" xfId="16" xr:uid="{00000000-0005-0000-0000-000008000000}"/>
    <cellStyle name="Comma 3" xfId="17" xr:uid="{00000000-0005-0000-0000-000009000000}"/>
    <cellStyle name="Comma 3 2 3" xfId="6" xr:uid="{00000000-0005-0000-0000-00000A000000}"/>
    <cellStyle name="Comma 4" xfId="18" xr:uid="{00000000-0005-0000-0000-00000B000000}"/>
    <cellStyle name="Comma 5" xfId="19" xr:uid="{00000000-0005-0000-0000-00000C000000}"/>
    <cellStyle name="Comma 6" xfId="20" xr:uid="{00000000-0005-0000-0000-00000D000000}"/>
    <cellStyle name="Comma 7" xfId="21" xr:uid="{00000000-0005-0000-0000-00000E000000}"/>
    <cellStyle name="Comma 8" xfId="22" xr:uid="{00000000-0005-0000-0000-00000F000000}"/>
    <cellStyle name="Comma0" xfId="23" xr:uid="{00000000-0005-0000-0000-000010000000}"/>
    <cellStyle name="Currency0" xfId="24" xr:uid="{00000000-0005-0000-0000-000011000000}"/>
    <cellStyle name="Date" xfId="25" xr:uid="{00000000-0005-0000-0000-000012000000}"/>
    <cellStyle name="Fixed" xfId="26" xr:uid="{00000000-0005-0000-0000-000013000000}"/>
    <cellStyle name="hai" xfId="27" xr:uid="{00000000-0005-0000-0000-000014000000}"/>
    <cellStyle name="Header1" xfId="28" xr:uid="{00000000-0005-0000-0000-000015000000}"/>
    <cellStyle name="Header2" xfId="29" xr:uid="{00000000-0005-0000-0000-000016000000}"/>
    <cellStyle name="n" xfId="30" xr:uid="{00000000-0005-0000-0000-000017000000}"/>
    <cellStyle name="Normal" xfId="0" builtinId="0"/>
    <cellStyle name="Normal 10" xfId="1" xr:uid="{00000000-0005-0000-0000-000019000000}"/>
    <cellStyle name="Normal 11" xfId="31" xr:uid="{00000000-0005-0000-0000-00001A000000}"/>
    <cellStyle name="Normal 12" xfId="32" xr:uid="{00000000-0005-0000-0000-00001B000000}"/>
    <cellStyle name="Normal 2" xfId="2" xr:uid="{00000000-0005-0000-0000-00001C000000}"/>
    <cellStyle name="Normal 2 2" xfId="33" xr:uid="{00000000-0005-0000-0000-00001D000000}"/>
    <cellStyle name="Normal 2 3" xfId="34" xr:uid="{00000000-0005-0000-0000-00001E000000}"/>
    <cellStyle name="Normal 2 3 3" xfId="8" xr:uid="{00000000-0005-0000-0000-00001F000000}"/>
    <cellStyle name="Normal 2 4" xfId="65" xr:uid="{00000000-0005-0000-0000-000020000000}"/>
    <cellStyle name="Normal 3" xfId="3" xr:uid="{00000000-0005-0000-0000-000021000000}"/>
    <cellStyle name="Normal 3 2" xfId="35" xr:uid="{00000000-0005-0000-0000-000022000000}"/>
    <cellStyle name="Normal 3 3" xfId="36" xr:uid="{00000000-0005-0000-0000-000023000000}"/>
    <cellStyle name="Normal 3_Du kien 2009" xfId="37" xr:uid="{00000000-0005-0000-0000-000024000000}"/>
    <cellStyle name="Normal 4" xfId="38" xr:uid="{00000000-0005-0000-0000-000025000000}"/>
    <cellStyle name="Normal 4 2" xfId="39" xr:uid="{00000000-0005-0000-0000-000026000000}"/>
    <cellStyle name="Normal 5" xfId="40" xr:uid="{00000000-0005-0000-0000-000027000000}"/>
    <cellStyle name="Normal 6" xfId="5" xr:uid="{00000000-0005-0000-0000-000028000000}"/>
    <cellStyle name="Normal 7" xfId="41" xr:uid="{00000000-0005-0000-0000-000029000000}"/>
    <cellStyle name="Normal 8" xfId="42" xr:uid="{00000000-0005-0000-0000-00002A000000}"/>
    <cellStyle name="Normal 8 2" xfId="4" xr:uid="{00000000-0005-0000-0000-00002B000000}"/>
    <cellStyle name="Normal 9" xfId="43" xr:uid="{00000000-0005-0000-0000-00002C000000}"/>
    <cellStyle name="Percent 2" xfId="44" xr:uid="{00000000-0005-0000-0000-00002E000000}"/>
    <cellStyle name=" [0.00]_ Att. 1- Cover" xfId="45" xr:uid="{00000000-0005-0000-0000-00002F000000}"/>
    <cellStyle name="_ Att. 1- Cover" xfId="46" xr:uid="{00000000-0005-0000-0000-000030000000}"/>
    <cellStyle name="?_ Att. 1- Cover" xfId="47" xr:uid="{00000000-0005-0000-0000-000031000000}"/>
    <cellStyle name="똿뗦먛귟 [0.00]_PRODUCT DETAIL Q1" xfId="48" xr:uid="{00000000-0005-0000-0000-000032000000}"/>
    <cellStyle name="똿뗦먛귟_PRODUCT DETAIL Q1" xfId="49" xr:uid="{00000000-0005-0000-0000-000033000000}"/>
    <cellStyle name="믅됞 [0.00]_PRODUCT DETAIL Q1" xfId="50" xr:uid="{00000000-0005-0000-0000-000034000000}"/>
    <cellStyle name="믅됞_PRODUCT DETAIL Q1" xfId="51" xr:uid="{00000000-0005-0000-0000-000035000000}"/>
    <cellStyle name="백분율_95" xfId="52" xr:uid="{00000000-0005-0000-0000-000036000000}"/>
    <cellStyle name="뷭?_BOOKSHIP" xfId="53" xr:uid="{00000000-0005-0000-0000-000037000000}"/>
    <cellStyle name="콤마 [0]_1202" xfId="54" xr:uid="{00000000-0005-0000-0000-000038000000}"/>
    <cellStyle name="콤마_1202" xfId="55" xr:uid="{00000000-0005-0000-0000-000039000000}"/>
    <cellStyle name="통화 [0]_1202" xfId="56" xr:uid="{00000000-0005-0000-0000-00003A000000}"/>
    <cellStyle name="통화_1202" xfId="57" xr:uid="{00000000-0005-0000-0000-00003B000000}"/>
    <cellStyle name="표준_(정보부문)월별인원계획" xfId="58" xr:uid="{00000000-0005-0000-0000-00003C000000}"/>
    <cellStyle name="一般_00Q3902REV.1" xfId="59" xr:uid="{00000000-0005-0000-0000-00003D000000}"/>
    <cellStyle name="千分位[0]_00Q3902REV.1" xfId="60" xr:uid="{00000000-0005-0000-0000-00003E000000}"/>
    <cellStyle name="千分位_00Q3902REV.1" xfId="61" xr:uid="{00000000-0005-0000-0000-00003F000000}"/>
    <cellStyle name="貨幣 [0]_00Q3902REV.1" xfId="62" xr:uid="{00000000-0005-0000-0000-000040000000}"/>
    <cellStyle name="貨幣[0]_BRE" xfId="63" xr:uid="{00000000-0005-0000-0000-000041000000}"/>
    <cellStyle name="貨幣_00Q3902REV.1" xfId="64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/NHUNG/1.%20NHUNG%202015-2025/Nam%202026/3.%20CONG%20KHAI%20NS%20QUY%202026/3.%20Quy%203-2026/Hang-PL%20so%20lieu%20cong%20khai%20Q3-2026.xlsx" TargetMode="External"/><Relationship Id="rId2" Type="http://schemas.openxmlformats.org/officeDocument/2006/relationships/externalLinkPath" Target="file:///D:\USER\NHUNG\1.%20NHUNG%202015-2025\Nam%202026\3.%20CONG%20KHAI%20NS%20QUY%202026\3.%20Quy%203-2026\Hang-PL%20so%20lieu%20cong%20khai%20Q3-2026.xlsx" TargetMode="External"/><Relationship Id="rId1" Type="http://schemas.openxmlformats.org/officeDocument/2006/relationships/externalLinkPath" Target="/USER/NHUNG/1.%20NHUNG%202015-2025/Nam%202026/3.%20CONG%20KHAI%20NS%20QUY%202026/3.%20Quy%203-2026/Hang-PL%20so%20lieu%20cong%20khai%20Q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54 "/>
      <sheetName val="55 "/>
      <sheetName val="56.1 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6948-3244-4B8E-9098-9923EB86EDB5}">
  <sheetPr>
    <tabColor rgb="FF00B0F0"/>
  </sheetPr>
  <dimension ref="A1:L49"/>
  <sheetViews>
    <sheetView tabSelected="1" zoomScale="110" zoomScaleNormal="110" zoomScaleSheetLayoutView="100" workbookViewId="0">
      <selection activeCell="D48" sqref="D48"/>
    </sheetView>
  </sheetViews>
  <sheetFormatPr defaultColWidth="9.140625" defaultRowHeight="15"/>
  <cols>
    <col min="1" max="1" width="6.42578125" style="15" customWidth="1"/>
    <col min="2" max="2" width="50.42578125" style="15" customWidth="1"/>
    <col min="3" max="3" width="9.85546875" style="15" customWidth="1"/>
    <col min="4" max="4" width="9.42578125" style="15" customWidth="1"/>
    <col min="5" max="5" width="9.5703125" style="15" customWidth="1"/>
    <col min="6" max="6" width="9.28515625" style="15" customWidth="1"/>
    <col min="7" max="7" width="9.5703125" style="15" customWidth="1"/>
    <col min="8" max="8" width="9.140625" style="15"/>
    <col min="9" max="9" width="9.140625" style="27" hidden="1" customWidth="1"/>
    <col min="10" max="10" width="9.140625" style="15" hidden="1" customWidth="1"/>
    <col min="11" max="11" width="10.7109375" style="15" hidden="1" customWidth="1"/>
    <col min="12" max="12" width="12" style="15" bestFit="1" customWidth="1"/>
    <col min="13" max="16384" width="9.140625" style="15"/>
  </cols>
  <sheetData>
    <row r="1" spans="1:12">
      <c r="A1" s="4" t="s">
        <v>58</v>
      </c>
      <c r="B1" s="4"/>
      <c r="C1" s="4"/>
      <c r="D1" s="4"/>
      <c r="E1" s="4"/>
      <c r="F1" s="34" t="s">
        <v>35</v>
      </c>
      <c r="G1" s="34"/>
    </row>
    <row r="2" spans="1:12" ht="24" customHeight="1">
      <c r="A2" s="34" t="s">
        <v>63</v>
      </c>
      <c r="B2" s="34"/>
      <c r="C2" s="34"/>
      <c r="D2" s="34"/>
      <c r="E2" s="34"/>
      <c r="F2" s="34"/>
      <c r="G2" s="34"/>
    </row>
    <row r="3" spans="1:12">
      <c r="A3" s="5"/>
      <c r="B3" s="6"/>
      <c r="C3" s="6"/>
      <c r="D3" s="6"/>
      <c r="E3" s="6"/>
      <c r="F3" s="6"/>
      <c r="G3" s="7" t="s">
        <v>10</v>
      </c>
    </row>
    <row r="4" spans="1:12">
      <c r="A4" s="5"/>
      <c r="B4" s="6"/>
      <c r="C4" s="6"/>
      <c r="D4" s="6"/>
      <c r="E4" s="6"/>
      <c r="F4" s="6"/>
      <c r="G4" s="6"/>
    </row>
    <row r="5" spans="1:12" ht="36" customHeight="1">
      <c r="A5" s="35" t="s">
        <v>11</v>
      </c>
      <c r="B5" s="35" t="s">
        <v>0</v>
      </c>
      <c r="C5" s="35" t="s">
        <v>9</v>
      </c>
      <c r="D5" s="37" t="s">
        <v>59</v>
      </c>
      <c r="E5" s="37"/>
      <c r="F5" s="38" t="s">
        <v>60</v>
      </c>
      <c r="G5" s="39"/>
    </row>
    <row r="6" spans="1:12" ht="45" customHeight="1">
      <c r="A6" s="36"/>
      <c r="B6" s="36"/>
      <c r="C6" s="36"/>
      <c r="D6" s="1" t="s">
        <v>61</v>
      </c>
      <c r="E6" s="1" t="s">
        <v>62</v>
      </c>
      <c r="F6" s="12" t="s">
        <v>55</v>
      </c>
      <c r="G6" s="12" t="s">
        <v>57</v>
      </c>
      <c r="I6" s="27" t="s">
        <v>56</v>
      </c>
    </row>
    <row r="7" spans="1:12">
      <c r="A7" s="2" t="s">
        <v>3</v>
      </c>
      <c r="B7" s="2" t="s">
        <v>4</v>
      </c>
      <c r="C7" s="3">
        <v>1</v>
      </c>
      <c r="D7" s="3">
        <v>2</v>
      </c>
      <c r="E7" s="3">
        <v>3</v>
      </c>
      <c r="F7" s="3">
        <v>4</v>
      </c>
      <c r="G7" s="2">
        <v>5</v>
      </c>
    </row>
    <row r="8" spans="1:12" ht="21" customHeight="1">
      <c r="A8" s="8" t="s">
        <v>3</v>
      </c>
      <c r="B8" s="9" t="s">
        <v>36</v>
      </c>
      <c r="C8" s="21">
        <f>C9+C32+C33+C41</f>
        <v>813310.99400000006</v>
      </c>
      <c r="D8" s="21">
        <f t="shared" ref="D8:E8" si="0">D9+D32+D33+D41</f>
        <v>199774.62867809404</v>
      </c>
      <c r="E8" s="21">
        <f t="shared" si="0"/>
        <v>676937.48807809397</v>
      </c>
      <c r="F8" s="24">
        <f>E8/C8</f>
        <v>0.8323230511723464</v>
      </c>
      <c r="G8" s="24">
        <f>E8/I8</f>
        <v>1.1686138891376796</v>
      </c>
      <c r="I8" s="21">
        <f>I9+I33+I32+I41</f>
        <v>579265.31112650584</v>
      </c>
      <c r="J8" s="15">
        <v>477162.85940000002</v>
      </c>
      <c r="K8" s="27">
        <f>E8-J8</f>
        <v>199774.62867809396</v>
      </c>
    </row>
    <row r="9" spans="1:12">
      <c r="A9" s="8" t="s">
        <v>1</v>
      </c>
      <c r="B9" s="18" t="s">
        <v>14</v>
      </c>
      <c r="C9" s="21">
        <f>C10+C11+C12+C13+C14+C15+C17+C23+C24+C25+C26+C27+C30+C31</f>
        <v>597003.99400000006</v>
      </c>
      <c r="D9" s="21">
        <f t="shared" ref="D9:E9" si="1">D10+D11+D12+D13+D14+D15+D17+D23+D24+D25+D26+D27+D30+D31</f>
        <v>135322.68752975104</v>
      </c>
      <c r="E9" s="21">
        <f t="shared" si="1"/>
        <v>490810.41792975098</v>
      </c>
      <c r="F9" s="24">
        <f t="shared" ref="F9:F41" si="2">E9/C9</f>
        <v>0.82212250313647139</v>
      </c>
      <c r="G9" s="24">
        <f t="shared" ref="G9:G41" si="3">E9/I9</f>
        <v>1.1868691085283931</v>
      </c>
      <c r="I9" s="21">
        <f>SUM(I10:I31)-I16-I17-I27</f>
        <v>413533.73712650593</v>
      </c>
      <c r="J9" s="15">
        <v>355487.7304</v>
      </c>
      <c r="K9" s="27">
        <f t="shared" ref="K9:K49" si="4">E9-J9</f>
        <v>135322.68752975098</v>
      </c>
      <c r="L9" s="27"/>
    </row>
    <row r="10" spans="1:12">
      <c r="A10" s="10">
        <v>1</v>
      </c>
      <c r="B10" s="19" t="s">
        <v>15</v>
      </c>
      <c r="C10" s="22">
        <v>39800</v>
      </c>
      <c r="D10" s="22">
        <f>K10</f>
        <v>10731.647125423995</v>
      </c>
      <c r="E10" s="22">
        <v>40241.647125423995</v>
      </c>
      <c r="F10" s="23">
        <f t="shared" si="2"/>
        <v>1.0110966614428138</v>
      </c>
      <c r="G10" s="23">
        <f t="shared" si="3"/>
        <v>1.2099475969038154</v>
      </c>
      <c r="I10" s="27">
        <v>33259</v>
      </c>
      <c r="J10" s="15">
        <v>29510</v>
      </c>
      <c r="K10" s="27">
        <f t="shared" si="4"/>
        <v>10731.647125423995</v>
      </c>
    </row>
    <row r="11" spans="1:12">
      <c r="A11" s="10">
        <v>2</v>
      </c>
      <c r="B11" s="19" t="s">
        <v>16</v>
      </c>
      <c r="C11" s="22">
        <v>132280</v>
      </c>
      <c r="D11" s="22">
        <f t="shared" ref="D11:D22" si="5">K11</f>
        <v>31067.754203972989</v>
      </c>
      <c r="E11" s="22">
        <v>112720.75420397299</v>
      </c>
      <c r="F11" s="23">
        <f t="shared" si="2"/>
        <v>0.85213754312044898</v>
      </c>
      <c r="G11" s="23">
        <f t="shared" si="3"/>
        <v>1.2213843867016287</v>
      </c>
      <c r="I11" s="27">
        <v>92289.336126505994</v>
      </c>
      <c r="J11" s="15">
        <v>81653</v>
      </c>
      <c r="K11" s="27">
        <f t="shared" si="4"/>
        <v>31067.754203972989</v>
      </c>
    </row>
    <row r="12" spans="1:12">
      <c r="A12" s="10">
        <v>3</v>
      </c>
      <c r="B12" s="19" t="s">
        <v>17</v>
      </c>
      <c r="C12" s="22">
        <v>149100</v>
      </c>
      <c r="D12" s="22">
        <f t="shared" si="5"/>
        <v>34880.077386498015</v>
      </c>
      <c r="E12" s="22">
        <v>151932.07738649801</v>
      </c>
      <c r="F12" s="23">
        <f t="shared" si="2"/>
        <v>1.0189944828068278</v>
      </c>
      <c r="G12" s="23">
        <f t="shared" si="3"/>
        <v>1.4722050164547209</v>
      </c>
      <c r="I12" s="27">
        <v>103200.353</v>
      </c>
      <c r="J12" s="15">
        <v>117052</v>
      </c>
      <c r="K12" s="27">
        <f t="shared" si="4"/>
        <v>34880.077386498015</v>
      </c>
    </row>
    <row r="13" spans="1:12">
      <c r="A13" s="10">
        <v>4</v>
      </c>
      <c r="B13" s="19" t="s">
        <v>18</v>
      </c>
      <c r="C13" s="22">
        <v>97000</v>
      </c>
      <c r="D13" s="22">
        <f t="shared" si="5"/>
        <v>14466.194808076005</v>
      </c>
      <c r="E13" s="22">
        <v>58899.194808076005</v>
      </c>
      <c r="F13" s="23">
        <f t="shared" si="2"/>
        <v>0.60720819389769076</v>
      </c>
      <c r="G13" s="23">
        <f t="shared" si="3"/>
        <v>0.82678738481618319</v>
      </c>
      <c r="I13" s="27">
        <v>71238.623000000007</v>
      </c>
      <c r="J13" s="15">
        <v>44433</v>
      </c>
      <c r="K13" s="27">
        <f t="shared" si="4"/>
        <v>14466.194808076005</v>
      </c>
    </row>
    <row r="14" spans="1:12">
      <c r="A14" s="10">
        <v>5</v>
      </c>
      <c r="B14" s="19" t="s">
        <v>19</v>
      </c>
      <c r="C14" s="22">
        <v>10800</v>
      </c>
      <c r="D14" s="22">
        <f t="shared" si="5"/>
        <v>173.09759683200036</v>
      </c>
      <c r="E14" s="22">
        <v>3695.0975968320004</v>
      </c>
      <c r="F14" s="23">
        <f t="shared" si="2"/>
        <v>0.34213866637333334</v>
      </c>
      <c r="G14" s="23">
        <f t="shared" si="3"/>
        <v>0.47841927672321882</v>
      </c>
      <c r="I14" s="27">
        <v>7723.5550000000003</v>
      </c>
      <c r="J14" s="15">
        <v>3522</v>
      </c>
      <c r="K14" s="27">
        <f t="shared" si="4"/>
        <v>173.09759683200036</v>
      </c>
    </row>
    <row r="15" spans="1:12">
      <c r="A15" s="10">
        <v>6</v>
      </c>
      <c r="B15" s="11" t="s">
        <v>50</v>
      </c>
      <c r="C15" s="22">
        <f>10500+C16</f>
        <v>23175.5</v>
      </c>
      <c r="D15" s="22">
        <f t="shared" si="5"/>
        <v>5655.3155935979994</v>
      </c>
      <c r="E15" s="22">
        <f>10625.314653399+E16</f>
        <v>17708.315593597999</v>
      </c>
      <c r="F15" s="23">
        <f t="shared" si="2"/>
        <v>0.76409637736394032</v>
      </c>
      <c r="G15" s="23">
        <f t="shared" si="3"/>
        <v>1.0745560128491745</v>
      </c>
      <c r="I15" s="27">
        <f>8981.463+I16</f>
        <v>16479.657999999999</v>
      </c>
      <c r="J15" s="15">
        <v>12053</v>
      </c>
      <c r="K15" s="27">
        <f t="shared" si="4"/>
        <v>5655.3155935979994</v>
      </c>
    </row>
    <row r="16" spans="1:12" s="31" customFormat="1">
      <c r="A16" s="20"/>
      <c r="B16" s="17" t="s">
        <v>20</v>
      </c>
      <c r="C16" s="29">
        <v>12675.5</v>
      </c>
      <c r="D16" s="29">
        <f t="shared" si="5"/>
        <v>2132.0009401990001</v>
      </c>
      <c r="E16" s="29">
        <v>7083.0009401990001</v>
      </c>
      <c r="F16" s="30">
        <f t="shared" si="2"/>
        <v>0.55879459904532369</v>
      </c>
      <c r="G16" s="30">
        <f t="shared" si="3"/>
        <v>0.94462746570327927</v>
      </c>
      <c r="I16" s="32">
        <v>7498.1949999999997</v>
      </c>
      <c r="J16" s="31">
        <v>4951</v>
      </c>
      <c r="K16" s="27">
        <f t="shared" si="4"/>
        <v>2132.0009401990001</v>
      </c>
    </row>
    <row r="17" spans="1:11">
      <c r="A17" s="10">
        <v>7</v>
      </c>
      <c r="B17" s="19" t="s">
        <v>21</v>
      </c>
      <c r="C17" s="22">
        <f>SUM(C18:C22)</f>
        <v>117063.59400000001</v>
      </c>
      <c r="D17" s="22">
        <f t="shared" ref="D17:E17" si="6">SUM(D18:D22)</f>
        <v>26955.539145160008</v>
      </c>
      <c r="E17" s="22">
        <f t="shared" si="6"/>
        <v>71379.039545160005</v>
      </c>
      <c r="F17" s="23">
        <f t="shared" si="2"/>
        <v>0.60974584075353089</v>
      </c>
      <c r="G17" s="23">
        <f t="shared" si="3"/>
        <v>1.1616022812815301</v>
      </c>
      <c r="I17" s="27">
        <f>SUM(I18:I22)</f>
        <v>61448.776999999995</v>
      </c>
      <c r="J17" s="15">
        <v>44423.500399999997</v>
      </c>
      <c r="K17" s="27">
        <f t="shared" si="4"/>
        <v>26955.539145160008</v>
      </c>
    </row>
    <row r="18" spans="1:11" s="31" customFormat="1">
      <c r="A18" s="20" t="s">
        <v>7</v>
      </c>
      <c r="B18" s="17" t="s">
        <v>22</v>
      </c>
      <c r="C18" s="33">
        <v>0.1</v>
      </c>
      <c r="D18" s="29">
        <f t="shared" si="5"/>
        <v>4.9778399000000015E-2</v>
      </c>
      <c r="E18" s="33">
        <v>0.15017839900000002</v>
      </c>
      <c r="F18" s="30">
        <f t="shared" si="2"/>
        <v>1.5017839900000001</v>
      </c>
      <c r="G18" s="30">
        <f t="shared" si="3"/>
        <v>1.5017839900000001</v>
      </c>
      <c r="I18" s="32">
        <v>0.1</v>
      </c>
      <c r="J18" s="31">
        <v>0.1004</v>
      </c>
      <c r="K18" s="27">
        <f t="shared" si="4"/>
        <v>4.9778399000000015E-2</v>
      </c>
    </row>
    <row r="19" spans="1:11" s="31" customFormat="1">
      <c r="A19" s="20" t="s">
        <v>7</v>
      </c>
      <c r="B19" s="17" t="s">
        <v>51</v>
      </c>
      <c r="C19" s="29">
        <v>660</v>
      </c>
      <c r="D19" s="29">
        <f t="shared" si="5"/>
        <v>241.68615257699992</v>
      </c>
      <c r="E19" s="29">
        <v>558.16615257699993</v>
      </c>
      <c r="F19" s="30">
        <f t="shared" si="2"/>
        <v>0.84570629178333323</v>
      </c>
      <c r="G19" s="30">
        <f t="shared" si="3"/>
        <v>1.3965395958171327</v>
      </c>
      <c r="I19" s="32">
        <v>399.678</v>
      </c>
      <c r="J19" s="31">
        <v>316.48</v>
      </c>
      <c r="K19" s="27">
        <f t="shared" si="4"/>
        <v>241.68615257699992</v>
      </c>
    </row>
    <row r="20" spans="1:11" s="31" customFormat="1">
      <c r="A20" s="20" t="s">
        <v>7</v>
      </c>
      <c r="B20" s="14" t="s">
        <v>53</v>
      </c>
      <c r="C20" s="29">
        <v>19721</v>
      </c>
      <c r="D20" s="29">
        <f t="shared" si="5"/>
        <v>7454.4740289190004</v>
      </c>
      <c r="E20" s="29">
        <v>15582.594028919</v>
      </c>
      <c r="F20" s="30">
        <f t="shared" si="2"/>
        <v>0.79015232639921917</v>
      </c>
      <c r="G20" s="30">
        <f t="shared" si="3"/>
        <v>1.1800656053386884</v>
      </c>
      <c r="I20" s="32">
        <v>13204.853999999999</v>
      </c>
      <c r="J20" s="31">
        <v>8128.12</v>
      </c>
      <c r="K20" s="27">
        <f t="shared" si="4"/>
        <v>7454.4740289190004</v>
      </c>
    </row>
    <row r="21" spans="1:11" s="31" customFormat="1">
      <c r="A21" s="20" t="s">
        <v>7</v>
      </c>
      <c r="B21" s="17" t="s">
        <v>23</v>
      </c>
      <c r="C21" s="29">
        <v>96588</v>
      </c>
      <c r="D21" s="29">
        <f t="shared" si="5"/>
        <v>19224.961697893006</v>
      </c>
      <c r="E21" s="29">
        <v>55155.451697893004</v>
      </c>
      <c r="F21" s="30">
        <f t="shared" si="2"/>
        <v>0.5710383453212925</v>
      </c>
      <c r="G21" s="30">
        <f t="shared" si="3"/>
        <v>1.1538354479047301</v>
      </c>
      <c r="I21" s="32">
        <v>47801.834999999999</v>
      </c>
      <c r="J21" s="31">
        <v>35930.49</v>
      </c>
      <c r="K21" s="27">
        <f t="shared" si="4"/>
        <v>19224.961697893006</v>
      </c>
    </row>
    <row r="22" spans="1:11" s="31" customFormat="1" ht="18.75" customHeight="1">
      <c r="A22" s="20" t="s">
        <v>7</v>
      </c>
      <c r="B22" s="17" t="s">
        <v>24</v>
      </c>
      <c r="C22" s="29">
        <v>94.494</v>
      </c>
      <c r="D22" s="29">
        <f t="shared" si="5"/>
        <v>34.367487371999999</v>
      </c>
      <c r="E22" s="29">
        <v>82.677487372000002</v>
      </c>
      <c r="F22" s="30">
        <f t="shared" si="2"/>
        <v>0.8749495986200182</v>
      </c>
      <c r="G22" s="30">
        <f t="shared" si="3"/>
        <v>1.9540885694162136</v>
      </c>
      <c r="I22" s="32">
        <v>42.31</v>
      </c>
      <c r="J22" s="31">
        <v>48.31</v>
      </c>
      <c r="K22" s="27">
        <f t="shared" si="4"/>
        <v>34.367487371999999</v>
      </c>
    </row>
    <row r="23" spans="1:11" ht="21" customHeight="1">
      <c r="A23" s="10">
        <v>8</v>
      </c>
      <c r="B23" s="19" t="s">
        <v>49</v>
      </c>
      <c r="C23" s="22"/>
      <c r="D23" s="22"/>
      <c r="E23" s="22"/>
      <c r="F23" s="23"/>
      <c r="G23" s="23"/>
      <c r="K23" s="27">
        <f t="shared" si="4"/>
        <v>0</v>
      </c>
    </row>
    <row r="24" spans="1:11" ht="30">
      <c r="A24" s="10">
        <v>9</v>
      </c>
      <c r="B24" s="19" t="s">
        <v>48</v>
      </c>
      <c r="C24" s="22"/>
      <c r="D24" s="22">
        <f>K24</f>
        <v>788.27638308200039</v>
      </c>
      <c r="E24" s="22">
        <v>4116.2763830820004</v>
      </c>
      <c r="F24" s="23"/>
      <c r="G24" s="23">
        <f t="shared" si="3"/>
        <v>1.0259911224032903</v>
      </c>
      <c r="I24" s="27">
        <v>4012</v>
      </c>
      <c r="J24" s="15">
        <v>3328</v>
      </c>
      <c r="K24" s="27">
        <f t="shared" si="4"/>
        <v>788.27638308200039</v>
      </c>
    </row>
    <row r="25" spans="1:11" ht="24" customHeight="1">
      <c r="A25" s="10">
        <v>10</v>
      </c>
      <c r="B25" s="19" t="s">
        <v>47</v>
      </c>
      <c r="C25" s="22">
        <v>11000</v>
      </c>
      <c r="D25" s="22">
        <f t="shared" ref="D25:D27" si="7">K25</f>
        <v>3117.606399489001</v>
      </c>
      <c r="E25" s="22">
        <v>9160.606399489001</v>
      </c>
      <c r="F25" s="23">
        <f t="shared" si="2"/>
        <v>0.83278239995354553</v>
      </c>
      <c r="G25" s="23">
        <f>E25/I25</f>
        <v>1.0467429366656178</v>
      </c>
      <c r="I25" s="27">
        <v>8751.5339999999997</v>
      </c>
      <c r="J25" s="15">
        <v>6043</v>
      </c>
      <c r="K25" s="27">
        <f t="shared" si="4"/>
        <v>3117.606399489001</v>
      </c>
    </row>
    <row r="26" spans="1:11" ht="45.75" customHeight="1">
      <c r="A26" s="10">
        <v>11</v>
      </c>
      <c r="B26" s="19" t="s">
        <v>54</v>
      </c>
      <c r="C26" s="22">
        <v>270</v>
      </c>
      <c r="D26" s="22">
        <f t="shared" si="7"/>
        <v>237.89268789900007</v>
      </c>
      <c r="E26" s="22">
        <v>726.89268789900007</v>
      </c>
      <c r="F26" s="23">
        <f t="shared" si="2"/>
        <v>2.6921951403666671</v>
      </c>
      <c r="G26" s="23">
        <f t="shared" si="3"/>
        <v>2.6895155859495543</v>
      </c>
      <c r="I26" s="27">
        <v>270.26900000000001</v>
      </c>
      <c r="J26" s="15">
        <v>489</v>
      </c>
      <c r="K26" s="27">
        <f t="shared" si="4"/>
        <v>237.89268789900007</v>
      </c>
    </row>
    <row r="27" spans="1:11" ht="34.5" customHeight="1">
      <c r="A27" s="10">
        <v>12</v>
      </c>
      <c r="B27" s="19" t="s">
        <v>25</v>
      </c>
      <c r="C27" s="22">
        <v>6500</v>
      </c>
      <c r="D27" s="22">
        <f t="shared" si="7"/>
        <v>3387.9061065020005</v>
      </c>
      <c r="E27" s="22">
        <v>7744.9061065020005</v>
      </c>
      <c r="F27" s="23">
        <f t="shared" si="2"/>
        <v>1.1915240163849232</v>
      </c>
      <c r="G27" s="23">
        <f t="shared" si="3"/>
        <v>0.93581569034576928</v>
      </c>
      <c r="I27" s="27">
        <f>I28+I29</f>
        <v>8276.101999999999</v>
      </c>
      <c r="J27" s="15">
        <v>4357</v>
      </c>
      <c r="K27" s="27">
        <f t="shared" si="4"/>
        <v>3387.9061065020005</v>
      </c>
    </row>
    <row r="28" spans="1:11" ht="22.5" customHeight="1">
      <c r="A28" s="20" t="s">
        <v>7</v>
      </c>
      <c r="B28" s="17" t="s">
        <v>26</v>
      </c>
      <c r="C28" s="29"/>
      <c r="D28" s="29">
        <f>K28</f>
        <v>2082.4014934269999</v>
      </c>
      <c r="E28" s="29">
        <v>2253.4014934269999</v>
      </c>
      <c r="F28" s="30"/>
      <c r="G28" s="30">
        <f>E28/I28</f>
        <v>1.5752533506981119</v>
      </c>
      <c r="I28" s="27">
        <v>1430.501</v>
      </c>
      <c r="J28" s="15">
        <v>171</v>
      </c>
      <c r="K28" s="27">
        <f t="shared" si="4"/>
        <v>2082.4014934269999</v>
      </c>
    </row>
    <row r="29" spans="1:11" ht="32.25" customHeight="1">
      <c r="A29" s="20" t="s">
        <v>7</v>
      </c>
      <c r="B29" s="17" t="s">
        <v>27</v>
      </c>
      <c r="C29" s="29"/>
      <c r="D29" s="29">
        <f>K29</f>
        <v>1305.5046130750006</v>
      </c>
      <c r="E29" s="29">
        <f>E27-E28</f>
        <v>5491.5046130750006</v>
      </c>
      <c r="F29" s="30"/>
      <c r="G29" s="30">
        <f t="shared" si="3"/>
        <v>0.80219466677578799</v>
      </c>
      <c r="I29" s="27">
        <v>6845.6009999999997</v>
      </c>
      <c r="J29" s="15">
        <v>4186</v>
      </c>
      <c r="K29" s="27">
        <f t="shared" si="4"/>
        <v>1305.5046130750006</v>
      </c>
    </row>
    <row r="30" spans="1:11">
      <c r="A30" s="10">
        <v>13</v>
      </c>
      <c r="B30" s="19" t="s">
        <v>46</v>
      </c>
      <c r="C30" s="22">
        <v>14.9</v>
      </c>
      <c r="D30" s="22">
        <f>K30</f>
        <v>1.505734938</v>
      </c>
      <c r="E30" s="22">
        <v>1.735734938</v>
      </c>
      <c r="F30" s="23">
        <f t="shared" si="2"/>
        <v>0.1164922777181208</v>
      </c>
      <c r="G30" s="23">
        <f t="shared" si="3"/>
        <v>0.13146519260774067</v>
      </c>
      <c r="I30" s="27">
        <v>13.202999999999999</v>
      </c>
      <c r="J30" s="15">
        <v>0.23</v>
      </c>
      <c r="K30" s="27">
        <f t="shared" si="4"/>
        <v>1.505734938</v>
      </c>
    </row>
    <row r="31" spans="1:11" ht="20.25" customHeight="1">
      <c r="A31" s="10">
        <v>14</v>
      </c>
      <c r="B31" s="19" t="s">
        <v>28</v>
      </c>
      <c r="C31" s="22">
        <v>10000</v>
      </c>
      <c r="D31" s="22">
        <f>K31</f>
        <v>3859.874358279998</v>
      </c>
      <c r="E31" s="22">
        <f>16572.150741362-E24+28</f>
        <v>12483.874358279998</v>
      </c>
      <c r="F31" s="23">
        <f t="shared" si="2"/>
        <v>1.2483874358279998</v>
      </c>
      <c r="G31" s="23">
        <f t="shared" si="3"/>
        <v>1.8997493745601153</v>
      </c>
      <c r="I31" s="27">
        <f>10365.327+218-I24</f>
        <v>6571.3269999999993</v>
      </c>
      <c r="J31" s="15">
        <v>8624</v>
      </c>
      <c r="K31" s="27">
        <f t="shared" si="4"/>
        <v>3859.874358279998</v>
      </c>
    </row>
    <row r="32" spans="1:11">
      <c r="A32" s="8" t="s">
        <v>2</v>
      </c>
      <c r="B32" s="18" t="s">
        <v>12</v>
      </c>
      <c r="C32" s="21">
        <v>39500</v>
      </c>
      <c r="D32" s="21">
        <f t="shared" ref="D32:D49" si="8">K32</f>
        <v>18168.809515739995</v>
      </c>
      <c r="E32" s="21">
        <v>47163.209515739996</v>
      </c>
      <c r="F32" s="24">
        <f t="shared" si="2"/>
        <v>1.1940053041959493</v>
      </c>
      <c r="G32" s="24">
        <f t="shared" si="3"/>
        <v>1.3367887229800197</v>
      </c>
      <c r="I32" s="28">
        <v>35280.974999999999</v>
      </c>
      <c r="J32" s="15">
        <v>28994.400000000001</v>
      </c>
      <c r="K32" s="27">
        <f t="shared" si="4"/>
        <v>18168.809515739995</v>
      </c>
    </row>
    <row r="33" spans="1:11">
      <c r="A33" s="8" t="s">
        <v>5</v>
      </c>
      <c r="B33" s="18" t="s">
        <v>29</v>
      </c>
      <c r="C33" s="21">
        <f>SUM(C34:C40)</f>
        <v>176500</v>
      </c>
      <c r="D33" s="21">
        <f t="shared" si="8"/>
        <v>46211.503093989013</v>
      </c>
      <c r="E33" s="21">
        <v>138887.50309398901</v>
      </c>
      <c r="F33" s="24">
        <f t="shared" si="2"/>
        <v>0.78689803452684992</v>
      </c>
      <c r="G33" s="24">
        <f t="shared" si="3"/>
        <v>1.0651210742029948</v>
      </c>
      <c r="I33" s="28">
        <v>130395.977</v>
      </c>
      <c r="J33" s="15">
        <v>92676</v>
      </c>
      <c r="K33" s="27">
        <f t="shared" si="4"/>
        <v>46211.503093989013</v>
      </c>
    </row>
    <row r="34" spans="1:11">
      <c r="A34" s="10">
        <v>1</v>
      </c>
      <c r="B34" s="19" t="s">
        <v>30</v>
      </c>
      <c r="C34" s="22">
        <v>133939.1</v>
      </c>
      <c r="D34" s="22">
        <f t="shared" si="8"/>
        <v>33744.398112339011</v>
      </c>
      <c r="E34" s="22">
        <v>102921.39811233901</v>
      </c>
      <c r="F34" s="23">
        <f t="shared" si="2"/>
        <v>0.76841936456448501</v>
      </c>
      <c r="G34" s="23">
        <f t="shared" si="3"/>
        <v>1.0623267045027405</v>
      </c>
      <c r="I34" s="27">
        <v>96883</v>
      </c>
      <c r="J34" s="15">
        <v>69177</v>
      </c>
      <c r="K34" s="27">
        <f t="shared" si="4"/>
        <v>33744.398112339011</v>
      </c>
    </row>
    <row r="35" spans="1:11">
      <c r="A35" s="10">
        <v>2</v>
      </c>
      <c r="B35" s="19" t="s">
        <v>31</v>
      </c>
      <c r="C35" s="22">
        <v>2137</v>
      </c>
      <c r="D35" s="22">
        <f t="shared" si="8"/>
        <v>377.2785843620004</v>
      </c>
      <c r="E35" s="22">
        <v>2221.2785843620004</v>
      </c>
      <c r="F35" s="23">
        <f t="shared" si="2"/>
        <v>1.0394378026963034</v>
      </c>
      <c r="G35" s="23">
        <f t="shared" si="3"/>
        <v>1.2839760603248558</v>
      </c>
      <c r="I35" s="27">
        <v>1730</v>
      </c>
      <c r="J35" s="15">
        <v>1844</v>
      </c>
      <c r="K35" s="27">
        <f t="shared" si="4"/>
        <v>377.2785843620004</v>
      </c>
    </row>
    <row r="36" spans="1:11">
      <c r="A36" s="10">
        <v>3</v>
      </c>
      <c r="B36" s="19" t="s">
        <v>32</v>
      </c>
      <c r="C36" s="22">
        <v>20529.7</v>
      </c>
      <c r="D36" s="22">
        <f t="shared" si="8"/>
        <v>6264.6844401870003</v>
      </c>
      <c r="E36" s="22">
        <v>17276.684440187</v>
      </c>
      <c r="F36" s="23">
        <f t="shared" si="2"/>
        <v>0.84154587939361025</v>
      </c>
      <c r="G36" s="23">
        <f t="shared" si="3"/>
        <v>1.1024621555859231</v>
      </c>
      <c r="I36" s="27">
        <v>15671</v>
      </c>
      <c r="J36" s="15">
        <v>11012</v>
      </c>
      <c r="K36" s="27">
        <f t="shared" si="4"/>
        <v>6264.6844401870003</v>
      </c>
    </row>
    <row r="37" spans="1:11">
      <c r="A37" s="10">
        <v>4</v>
      </c>
      <c r="B37" s="19" t="s">
        <v>33</v>
      </c>
      <c r="C37" s="22">
        <v>19400</v>
      </c>
      <c r="D37" s="22">
        <f t="shared" si="8"/>
        <v>5515.9095005600011</v>
      </c>
      <c r="E37" s="22">
        <v>15477.909500560001</v>
      </c>
      <c r="F37" s="23">
        <f t="shared" si="2"/>
        <v>0.79783038662680417</v>
      </c>
      <c r="G37" s="23">
        <f t="shared" si="3"/>
        <v>1.029116323175532</v>
      </c>
      <c r="I37" s="27">
        <v>15040</v>
      </c>
      <c r="J37" s="15">
        <v>9962</v>
      </c>
      <c r="K37" s="27">
        <f t="shared" si="4"/>
        <v>5515.9095005600011</v>
      </c>
    </row>
    <row r="38" spans="1:11">
      <c r="A38" s="10">
        <v>5</v>
      </c>
      <c r="B38" s="19" t="s">
        <v>34</v>
      </c>
      <c r="C38" s="22">
        <v>264.3</v>
      </c>
      <c r="D38" s="22">
        <f t="shared" si="8"/>
        <v>69.641678501000001</v>
      </c>
      <c r="E38" s="22">
        <v>204.641678501</v>
      </c>
      <c r="F38" s="23">
        <f t="shared" si="2"/>
        <v>0.77427801173287925</v>
      </c>
      <c r="G38" s="23">
        <f t="shared" si="3"/>
        <v>0.97914678708612446</v>
      </c>
      <c r="I38" s="27">
        <v>209</v>
      </c>
      <c r="J38" s="15">
        <v>135</v>
      </c>
      <c r="K38" s="27">
        <f t="shared" si="4"/>
        <v>69.641678501000001</v>
      </c>
    </row>
    <row r="39" spans="1:11">
      <c r="A39" s="10">
        <v>6</v>
      </c>
      <c r="B39" s="13" t="s">
        <v>52</v>
      </c>
      <c r="C39" s="22"/>
      <c r="D39" s="22">
        <f t="shared" si="8"/>
        <v>201.87822585799995</v>
      </c>
      <c r="E39" s="22">
        <v>686.87822585799995</v>
      </c>
      <c r="F39" s="23"/>
      <c r="G39" s="23">
        <f t="shared" si="3"/>
        <v>0.97427324466111409</v>
      </c>
      <c r="I39" s="27">
        <v>705.01599999999996</v>
      </c>
      <c r="J39" s="15">
        <v>485</v>
      </c>
      <c r="K39" s="27">
        <f t="shared" si="4"/>
        <v>201.87822585799995</v>
      </c>
    </row>
    <row r="40" spans="1:11">
      <c r="A40" s="10">
        <v>7</v>
      </c>
      <c r="B40" s="13" t="s">
        <v>39</v>
      </c>
      <c r="C40" s="22">
        <v>229.9</v>
      </c>
      <c r="D40" s="22">
        <f t="shared" si="8"/>
        <v>38.712552181999996</v>
      </c>
      <c r="E40" s="22">
        <v>98.712552181999996</v>
      </c>
      <c r="F40" s="23">
        <f t="shared" si="2"/>
        <v>0.42937169283166593</v>
      </c>
      <c r="G40" s="23">
        <f t="shared" si="3"/>
        <v>0.62476298849367085</v>
      </c>
      <c r="I40" s="27">
        <v>158</v>
      </c>
      <c r="J40" s="15">
        <v>60</v>
      </c>
      <c r="K40" s="27">
        <f t="shared" si="4"/>
        <v>38.712552181999996</v>
      </c>
    </row>
    <row r="41" spans="1:11">
      <c r="A41" s="8" t="s">
        <v>6</v>
      </c>
      <c r="B41" s="18" t="s">
        <v>13</v>
      </c>
      <c r="C41" s="21">
        <v>307</v>
      </c>
      <c r="D41" s="21">
        <f t="shared" si="8"/>
        <v>71.628538614000007</v>
      </c>
      <c r="E41" s="21">
        <v>76.357538614000006</v>
      </c>
      <c r="F41" s="24">
        <f t="shared" si="2"/>
        <v>0.24872162414983714</v>
      </c>
      <c r="G41" s="24">
        <f t="shared" si="3"/>
        <v>1.3979264511369047</v>
      </c>
      <c r="I41" s="28">
        <v>54.622</v>
      </c>
      <c r="J41" s="15">
        <v>4.7290000000000001</v>
      </c>
      <c r="K41" s="27">
        <f t="shared" si="4"/>
        <v>71.628538614000007</v>
      </c>
    </row>
    <row r="42" spans="1:11" s="16" customFormat="1" ht="26.25" customHeight="1">
      <c r="A42" s="8" t="s">
        <v>4</v>
      </c>
      <c r="B42" s="18" t="s">
        <v>45</v>
      </c>
      <c r="C42" s="22"/>
      <c r="D42" s="21">
        <f t="shared" si="8"/>
        <v>-15100.650960776999</v>
      </c>
      <c r="E42" s="21">
        <f>E43</f>
        <v>-37427.650960776999</v>
      </c>
      <c r="F42" s="23"/>
      <c r="G42" s="23"/>
      <c r="I42" s="28"/>
      <c r="J42" s="16">
        <v>-22327</v>
      </c>
      <c r="K42" s="27">
        <f t="shared" si="4"/>
        <v>-15100.650960776999</v>
      </c>
    </row>
    <row r="43" spans="1:11" s="16" customFormat="1">
      <c r="A43" s="10">
        <v>1</v>
      </c>
      <c r="B43" s="19" t="s">
        <v>44</v>
      </c>
      <c r="C43" s="22"/>
      <c r="D43" s="22">
        <f t="shared" si="8"/>
        <v>-15100.650960776999</v>
      </c>
      <c r="E43" s="22">
        <v>-37427.650960776999</v>
      </c>
      <c r="F43" s="23"/>
      <c r="G43" s="23"/>
      <c r="I43" s="28"/>
      <c r="J43" s="16">
        <v>-22327</v>
      </c>
      <c r="K43" s="27">
        <f t="shared" si="4"/>
        <v>-15100.650960776999</v>
      </c>
    </row>
    <row r="44" spans="1:11" s="16" customFormat="1">
      <c r="A44" s="10">
        <v>2</v>
      </c>
      <c r="B44" s="19" t="s">
        <v>43</v>
      </c>
      <c r="C44" s="22"/>
      <c r="D44" s="22"/>
      <c r="E44" s="22"/>
      <c r="F44" s="23"/>
      <c r="G44" s="23"/>
      <c r="I44" s="28"/>
      <c r="K44" s="27">
        <f t="shared" si="4"/>
        <v>0</v>
      </c>
    </row>
    <row r="45" spans="1:11" s="16" customFormat="1">
      <c r="A45" s="10">
        <v>3</v>
      </c>
      <c r="B45" s="19" t="s">
        <v>42</v>
      </c>
      <c r="C45" s="22"/>
      <c r="D45" s="22"/>
      <c r="E45" s="22"/>
      <c r="F45" s="23"/>
      <c r="G45" s="23"/>
      <c r="I45" s="28"/>
      <c r="K45" s="27">
        <f t="shared" si="4"/>
        <v>0</v>
      </c>
    </row>
    <row r="46" spans="1:11" ht="16.5" customHeight="1">
      <c r="A46" s="8" t="s">
        <v>8</v>
      </c>
      <c r="B46" s="18" t="s">
        <v>37</v>
      </c>
      <c r="C46" s="21">
        <f>C47+C48+C49</f>
        <v>235868</v>
      </c>
      <c r="D46" s="21">
        <f t="shared" si="8"/>
        <v>54236.751125868002</v>
      </c>
      <c r="E46" s="21">
        <f t="shared" ref="E46" si="9">E47+E48+E49</f>
        <v>183279.751125868</v>
      </c>
      <c r="F46" s="24">
        <f t="shared" ref="F46:F49" si="10">E46/C46</f>
        <v>0.77704373262107618</v>
      </c>
      <c r="G46" s="24">
        <f t="shared" ref="G46:G49" si="11">E46/I46</f>
        <v>1.151267941227577</v>
      </c>
      <c r="I46" s="26">
        <f>SUM(I47:I49)</f>
        <v>159198.17147903901</v>
      </c>
      <c r="J46" s="15">
        <v>129043</v>
      </c>
      <c r="K46" s="27">
        <f t="shared" si="4"/>
        <v>54236.751125868002</v>
      </c>
    </row>
    <row r="47" spans="1:11">
      <c r="A47" s="10">
        <v>1</v>
      </c>
      <c r="B47" s="19" t="s">
        <v>41</v>
      </c>
      <c r="C47" s="22">
        <v>103854</v>
      </c>
      <c r="D47" s="22">
        <f t="shared" si="8"/>
        <v>40905.463812934991</v>
      </c>
      <c r="E47" s="22">
        <v>143712.46381293499</v>
      </c>
      <c r="F47" s="23">
        <f t="shared" si="10"/>
        <v>1.3837932464126079</v>
      </c>
      <c r="G47" s="23">
        <f t="shared" si="11"/>
        <v>1.998154763490716</v>
      </c>
      <c r="I47" s="25">
        <v>71922.589000000007</v>
      </c>
      <c r="J47" s="15">
        <v>102807</v>
      </c>
      <c r="K47" s="27">
        <f t="shared" si="4"/>
        <v>40905.463812934991</v>
      </c>
    </row>
    <row r="48" spans="1:11">
      <c r="A48" s="10">
        <v>2</v>
      </c>
      <c r="B48" s="19" t="s">
        <v>40</v>
      </c>
      <c r="C48" s="22">
        <f>'[1]54 '!C16</f>
        <v>0</v>
      </c>
      <c r="D48" s="22">
        <f t="shared" si="8"/>
        <v>0</v>
      </c>
      <c r="E48" s="22">
        <v>0</v>
      </c>
      <c r="F48" s="23"/>
      <c r="G48" s="23"/>
      <c r="I48" s="25"/>
      <c r="J48" s="15">
        <v>0</v>
      </c>
      <c r="K48" s="27">
        <f t="shared" si="4"/>
        <v>0</v>
      </c>
    </row>
    <row r="49" spans="1:11">
      <c r="A49" s="10">
        <v>3</v>
      </c>
      <c r="B49" s="19" t="s">
        <v>38</v>
      </c>
      <c r="C49" s="22">
        <v>132014</v>
      </c>
      <c r="D49" s="22">
        <f t="shared" si="8"/>
        <v>13331.287312932996</v>
      </c>
      <c r="E49" s="22">
        <v>39567.287312932996</v>
      </c>
      <c r="F49" s="23">
        <f t="shared" si="10"/>
        <v>0.29972038808711954</v>
      </c>
      <c r="G49" s="23">
        <f t="shared" si="11"/>
        <v>0.45336033503340845</v>
      </c>
      <c r="I49" s="25">
        <v>87275.582479039003</v>
      </c>
      <c r="J49" s="15">
        <v>26236</v>
      </c>
      <c r="K49" s="27">
        <f t="shared" si="4"/>
        <v>13331.287312932996</v>
      </c>
    </row>
  </sheetData>
  <mergeCells count="7">
    <mergeCell ref="F1:G1"/>
    <mergeCell ref="A2:G2"/>
    <mergeCell ref="A5:A6"/>
    <mergeCell ref="B5:B6"/>
    <mergeCell ref="C5:C6"/>
    <mergeCell ref="D5:E5"/>
    <mergeCell ref="F5:G5"/>
  </mergeCells>
  <pageMargins left="0.79" right="0.3" top="0.48" bottom="0.41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55 </vt:lpstr>
      <vt:lpstr>'55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Van Chung</dc:creator>
  <cp:lastModifiedBy>nguyen van</cp:lastModifiedBy>
  <cp:lastPrinted>2026-10-09T09:14:08Z</cp:lastPrinted>
  <dcterms:created xsi:type="dcterms:W3CDTF">2025-10-30T00:52:23Z</dcterms:created>
  <dcterms:modified xsi:type="dcterms:W3CDTF">2026-10-09T09:19:13Z</dcterms:modified>
</cp:coreProperties>
</file>